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<sst xmlns="http://schemas.openxmlformats.org/spreadsheetml/2006/main" count="1929" uniqueCount="281">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</sst>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6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5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5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7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5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5" fillId="0" borderId="0" xfId="55" applyNumberFormat="1" applyFont="1" applyProtection="1">
      <alignment/>
      <protection/>
    </xf>
    <xf numFmtId="182" fontId="88" fillId="0" borderId="0" xfId="55" applyNumberFormat="1" applyFont="1" applyProtection="1">
      <alignment/>
      <protection/>
    </xf>
    <xf numFmtId="182" fontId="87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Fill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9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8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0" fillId="0" borderId="0" xfId="0" applyNumberFormat="1" applyFont="1" applyAlignment="1" applyProtection="1">
      <alignment/>
      <protection/>
    </xf>
    <xf numFmtId="4" fontId="90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1" fillId="39" borderId="10" xfId="0" applyNumberFormat="1" applyFont="1" applyFill="1" applyBorder="1" applyAlignment="1">
      <alignment/>
    </xf>
    <xf numFmtId="182" fontId="91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8" fillId="0" borderId="0" xfId="55" applyFont="1" applyAlignment="1" applyProtection="1">
      <alignment horizontal="center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8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8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93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4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5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4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96" t="s">
        <v>279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12"/>
    </row>
    <row r="2" spans="2:24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265</v>
      </c>
      <c r="U3" s="409" t="s">
        <v>118</v>
      </c>
      <c r="V3" s="409"/>
      <c r="W3" s="409"/>
      <c r="X3" s="359"/>
    </row>
    <row r="4" spans="1:23" ht="22.5" customHeight="1">
      <c r="A4" s="398"/>
      <c r="B4" s="400"/>
      <c r="C4" s="401"/>
      <c r="D4" s="402"/>
      <c r="E4" s="392" t="s">
        <v>262</v>
      </c>
      <c r="F4" s="422" t="s">
        <v>33</v>
      </c>
      <c r="G4" s="410" t="s">
        <v>263</v>
      </c>
      <c r="H4" s="407" t="s">
        <v>264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280</v>
      </c>
      <c r="V4" s="410" t="s">
        <v>49</v>
      </c>
      <c r="W4" s="412" t="s">
        <v>48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266</v>
      </c>
      <c r="R5" s="419"/>
      <c r="S5" s="419"/>
      <c r="T5" s="408"/>
      <c r="U5" s="395"/>
      <c r="V5" s="411"/>
      <c r="W5" s="41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1193044.18</v>
      </c>
      <c r="G8" s="151">
        <f>F8-E8</f>
        <v>10478.579999999842</v>
      </c>
      <c r="H8" s="377">
        <f aca="true" t="shared" si="0" ref="H8:H15">F8/E8</f>
        <v>1.0088608868717304</v>
      </c>
      <c r="I8" s="153">
        <f aca="true" t="shared" si="1" ref="I8:I52">F8-D8</f>
        <v>-101136.92000000016</v>
      </c>
      <c r="J8" s="219">
        <f aca="true" t="shared" si="2" ref="J8:J14">F8/D8</f>
        <v>0.9218525753466805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302445.69999999995</v>
      </c>
      <c r="S8" s="205">
        <f aca="true" t="shared" si="6" ref="S8:S20">F8/Q8</f>
        <v>1.339598266549927</v>
      </c>
      <c r="T8" s="151">
        <f>T9+T15+T18+T19+T23+T17</f>
        <v>118021</v>
      </c>
      <c r="U8" s="151">
        <f>U9+U15+U18+U19+U23+U17</f>
        <v>117220.04000000004</v>
      </c>
      <c r="V8" s="151">
        <f>U8-T8</f>
        <v>-800.9599999999627</v>
      </c>
      <c r="W8" s="205">
        <f aca="true" t="shared" si="7" ref="W8:W15">U8/T8</f>
        <v>0.9932134111725882</v>
      </c>
      <c r="X8" s="365">
        <f aca="true" t="shared" si="8" ref="X8:X22">S8-P8</f>
        <v>0.025436653383342334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680224.24</v>
      </c>
      <c r="G9" s="150">
        <f>F9-E9</f>
        <v>-5441.760000000009</v>
      </c>
      <c r="H9" s="375">
        <f t="shared" si="0"/>
        <v>0.992063541141022</v>
      </c>
      <c r="I9" s="158">
        <f t="shared" si="1"/>
        <v>-86420.76000000001</v>
      </c>
      <c r="J9" s="210">
        <f t="shared" si="2"/>
        <v>0.8872740838328039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200181.49</v>
      </c>
      <c r="S9" s="206">
        <f t="shared" si="6"/>
        <v>1.4170076310911892</v>
      </c>
      <c r="T9" s="157">
        <f>E9-жовтень!E9</f>
        <v>72026</v>
      </c>
      <c r="U9" s="160">
        <f>F9-жовтень!F9</f>
        <v>62013.25</v>
      </c>
      <c r="V9" s="161">
        <f>U9-T9</f>
        <v>-10012.75</v>
      </c>
      <c r="W9" s="210">
        <f t="shared" si="7"/>
        <v>0.8609842279176964</v>
      </c>
      <c r="X9" s="366">
        <f t="shared" si="8"/>
        <v>0.0022948917104153033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623664.21</v>
      </c>
      <c r="G10" s="103">
        <f aca="true" t="shared" si="9" ref="G10:G47">F10-E10</f>
        <v>-2649.7900000000373</v>
      </c>
      <c r="H10" s="376">
        <f t="shared" si="0"/>
        <v>0.9957692307692307</v>
      </c>
      <c r="I10" s="104">
        <f t="shared" si="1"/>
        <v>-82152.79000000004</v>
      </c>
      <c r="J10" s="109">
        <f t="shared" si="2"/>
        <v>0.8836061046985266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201529.40999999997</v>
      </c>
      <c r="S10" s="207">
        <f t="shared" si="6"/>
        <v>1.4774053454015161</v>
      </c>
      <c r="T10" s="105">
        <f>E10-жовтень!E10</f>
        <v>66764</v>
      </c>
      <c r="U10" s="144">
        <f>F10-жовтень!F10</f>
        <v>57133.08999999997</v>
      </c>
      <c r="V10" s="106">
        <f aca="true" t="shared" si="10" ref="V10:V52">U10-T10</f>
        <v>-9630.910000000033</v>
      </c>
      <c r="W10" s="109">
        <f t="shared" si="7"/>
        <v>0.8557469594392183</v>
      </c>
      <c r="X10" s="364">
        <f t="shared" si="8"/>
        <v>-0.004812054701841761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36220.3</v>
      </c>
      <c r="G11" s="103">
        <f t="shared" si="9"/>
        <v>-5785.699999999997</v>
      </c>
      <c r="H11" s="376">
        <f t="shared" si="0"/>
        <v>0.8622649145360187</v>
      </c>
      <c r="I11" s="104">
        <f t="shared" si="1"/>
        <v>-5785.699999999997</v>
      </c>
      <c r="J11" s="109">
        <f t="shared" si="2"/>
        <v>0.8622649145360187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-501.41999999999825</v>
      </c>
      <c r="S11" s="207">
        <f t="shared" si="6"/>
        <v>0.9863454108358759</v>
      </c>
      <c r="T11" s="105">
        <f>E11-жовтень!E11</f>
        <v>3906</v>
      </c>
      <c r="U11" s="144">
        <f>F11-жовтень!F11</f>
        <v>2807.4900000000052</v>
      </c>
      <c r="V11" s="106">
        <f t="shared" si="10"/>
        <v>-1098.5099999999948</v>
      </c>
      <c r="W11" s="109">
        <f t="shared" si="7"/>
        <v>0.7187634408602164</v>
      </c>
      <c r="X11" s="364">
        <f t="shared" si="8"/>
        <v>-0.004331060869138925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9429.74</v>
      </c>
      <c r="G12" s="103">
        <f t="shared" si="9"/>
        <v>1929.7399999999998</v>
      </c>
      <c r="H12" s="376">
        <f t="shared" si="0"/>
        <v>1.2572986666666666</v>
      </c>
      <c r="I12" s="104">
        <f t="shared" si="1"/>
        <v>1149.7399999999998</v>
      </c>
      <c r="J12" s="109">
        <f t="shared" si="2"/>
        <v>1.1388574879227054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111.80999999999949</v>
      </c>
      <c r="S12" s="207">
        <f t="shared" si="6"/>
        <v>1.011999446228937</v>
      </c>
      <c r="T12" s="105">
        <f>E12-жовтень!E12</f>
        <v>720</v>
      </c>
      <c r="U12" s="144">
        <f>F12-жовтень!F12</f>
        <v>1146.75</v>
      </c>
      <c r="V12" s="106">
        <f t="shared" si="10"/>
        <v>426.75</v>
      </c>
      <c r="W12" s="109">
        <f t="shared" si="7"/>
        <v>1.5927083333333334</v>
      </c>
      <c r="X12" s="364">
        <f t="shared" si="8"/>
        <v>0.23554951037045346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9657.52</v>
      </c>
      <c r="G13" s="103">
        <f t="shared" si="9"/>
        <v>867.5200000000004</v>
      </c>
      <c r="H13" s="376">
        <f t="shared" si="0"/>
        <v>1.0986939704209329</v>
      </c>
      <c r="I13" s="104">
        <f t="shared" si="1"/>
        <v>267.52000000000044</v>
      </c>
      <c r="J13" s="109">
        <f t="shared" si="2"/>
        <v>1.0284898828541003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757.3900000000012</v>
      </c>
      <c r="S13" s="207">
        <f t="shared" si="6"/>
        <v>1.0850987569844488</v>
      </c>
      <c r="T13" s="105">
        <f>E13-жовтень!E13</f>
        <v>540</v>
      </c>
      <c r="U13" s="144">
        <f>F13-жовтень!F13</f>
        <v>817.6499999999996</v>
      </c>
      <c r="V13" s="106">
        <f t="shared" si="10"/>
        <v>277.64999999999964</v>
      </c>
      <c r="W13" s="109">
        <f t="shared" si="7"/>
        <v>1.514166666666666</v>
      </c>
      <c r="X13" s="364">
        <f t="shared" si="8"/>
        <v>0.10006208298857766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110366.97</v>
      </c>
      <c r="G19" s="150">
        <f t="shared" si="9"/>
        <v>-6533.029999999999</v>
      </c>
      <c r="H19" s="375">
        <f t="shared" si="11"/>
        <v>0.944114371257485</v>
      </c>
      <c r="I19" s="158">
        <f t="shared" si="1"/>
        <v>-15333.029999999999</v>
      </c>
      <c r="J19" s="158">
        <f t="shared" si="12"/>
        <v>87.80188544152745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17575.180000000008</v>
      </c>
      <c r="S19" s="208">
        <f t="shared" si="6"/>
        <v>1.189404472098232</v>
      </c>
      <c r="T19" s="157">
        <f>E19-жовтень!E19</f>
        <v>10100</v>
      </c>
      <c r="U19" s="160">
        <f>F19-жовтень!F19</f>
        <v>10158.36</v>
      </c>
      <c r="V19" s="161">
        <f t="shared" si="10"/>
        <v>58.36000000000058</v>
      </c>
      <c r="W19" s="210">
        <f t="shared" si="13"/>
        <v>1.0057782178217822</v>
      </c>
      <c r="X19" s="363">
        <f t="shared" si="8"/>
        <v>-0.04537299094390601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56158.79</v>
      </c>
      <c r="G20" s="253">
        <f t="shared" si="9"/>
        <v>-7241.209999999999</v>
      </c>
      <c r="H20" s="378">
        <f t="shared" si="11"/>
        <v>0.8857853312302839</v>
      </c>
      <c r="I20" s="254">
        <f t="shared" si="1"/>
        <v>-7241.209999999999</v>
      </c>
      <c r="J20" s="254">
        <f t="shared" si="12"/>
        <v>88.5785331230284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-36632.99999999999</v>
      </c>
      <c r="S20" s="256">
        <f t="shared" si="6"/>
        <v>0.6052129180825158</v>
      </c>
      <c r="T20" s="195">
        <f>E20-жовтень!E20</f>
        <v>100</v>
      </c>
      <c r="U20" s="179">
        <f>F20-жовтень!F20</f>
        <v>4234.290000000001</v>
      </c>
      <c r="V20" s="166">
        <f t="shared" si="10"/>
        <v>4134.290000000001</v>
      </c>
      <c r="W20" s="305">
        <f t="shared" si="13"/>
        <v>42.34290000000001</v>
      </c>
      <c r="X20" s="363">
        <f t="shared" si="8"/>
        <v>-0.01757857878997071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10653.43</v>
      </c>
      <c r="G21" s="253">
        <f t="shared" si="9"/>
        <v>-546.5699999999997</v>
      </c>
      <c r="H21" s="378">
        <f t="shared" si="11"/>
        <v>0.9511991071428572</v>
      </c>
      <c r="I21" s="254">
        <f t="shared" si="1"/>
        <v>-1546.5699999999997</v>
      </c>
      <c r="J21" s="254">
        <f t="shared" si="12"/>
        <v>87.32319672131148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10653.43</v>
      </c>
      <c r="S21" s="256"/>
      <c r="T21" s="195">
        <f>E21-жовтень!E21</f>
        <v>2500</v>
      </c>
      <c r="U21" s="179">
        <f>F21-жовтень!F21</f>
        <v>641.2700000000004</v>
      </c>
      <c r="V21" s="166">
        <f t="shared" si="10"/>
        <v>-1858.7299999999996</v>
      </c>
      <c r="W21" s="305">
        <f t="shared" si="13"/>
        <v>0.2565080000000002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43554.75</v>
      </c>
      <c r="G22" s="253">
        <f t="shared" si="9"/>
        <v>1254.75</v>
      </c>
      <c r="H22" s="378">
        <f t="shared" si="11"/>
        <v>1.0296631205673759</v>
      </c>
      <c r="I22" s="254">
        <f t="shared" si="1"/>
        <v>-6545.25</v>
      </c>
      <c r="J22" s="254">
        <f t="shared" si="12"/>
        <v>86.93562874251496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43554.75</v>
      </c>
      <c r="S22" s="256"/>
      <c r="T22" s="195">
        <f>E22-жовтень!E22</f>
        <v>7500</v>
      </c>
      <c r="U22" s="179">
        <f>F22-жовтень!F22</f>
        <v>5282.800000000003</v>
      </c>
      <c r="V22" s="166">
        <f t="shared" si="10"/>
        <v>-2217.199999999997</v>
      </c>
      <c r="W22" s="305">
        <f t="shared" si="13"/>
        <v>0.7043733333333337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401344.28</v>
      </c>
      <c r="G23" s="150">
        <f t="shared" si="9"/>
        <v>21920.68000000005</v>
      </c>
      <c r="H23" s="375">
        <f t="shared" si="11"/>
        <v>1.0577736334798364</v>
      </c>
      <c r="I23" s="158">
        <f t="shared" si="1"/>
        <v>84.18000000005122</v>
      </c>
      <c r="J23" s="158">
        <f t="shared" si="12"/>
        <v>100.02097891118504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84113.32</v>
      </c>
      <c r="S23" s="209">
        <f aca="true" t="shared" si="16" ref="S23:S41">F23/Q23</f>
        <v>1.2651485214431781</v>
      </c>
      <c r="T23" s="157">
        <f>E23-жовтень!E23</f>
        <v>35860</v>
      </c>
      <c r="U23" s="160">
        <f>F23-жовтень!F23</f>
        <v>44467.98000000004</v>
      </c>
      <c r="V23" s="161">
        <f t="shared" si="10"/>
        <v>8607.98000000004</v>
      </c>
      <c r="W23" s="210">
        <f t="shared" si="13"/>
        <v>1.2400440602342453</v>
      </c>
      <c r="X23" s="363">
        <f>S23-P23</f>
        <v>0.086716909974621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188702.48</v>
      </c>
      <c r="G24" s="150">
        <f t="shared" si="9"/>
        <v>-2858.6199999999953</v>
      </c>
      <c r="H24" s="375">
        <f t="shared" si="11"/>
        <v>0.9850772416738054</v>
      </c>
      <c r="I24" s="158">
        <f t="shared" si="1"/>
        <v>-18048.51999999999</v>
      </c>
      <c r="J24" s="210">
        <f aca="true" t="shared" si="17" ref="J24:J41">F24/D24</f>
        <v>0.9127040739827136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21442.380000000005</v>
      </c>
      <c r="S24" s="209">
        <f t="shared" si="16"/>
        <v>1.1281978188462163</v>
      </c>
      <c r="T24" s="157">
        <f>E24-жовтень!E24</f>
        <v>17145</v>
      </c>
      <c r="U24" s="160">
        <f>F24-жовтень!F24</f>
        <v>12775.790000000037</v>
      </c>
      <c r="V24" s="161">
        <f t="shared" si="10"/>
        <v>-4369.209999999963</v>
      </c>
      <c r="W24" s="210">
        <f t="shared" si="13"/>
        <v>0.7451612715077304</v>
      </c>
      <c r="X24" s="363">
        <f aca="true" t="shared" si="18" ref="X24:X99">S24-P24</f>
        <v>-0.005958045506655685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24157.26</v>
      </c>
      <c r="G25" s="253">
        <f t="shared" si="9"/>
        <v>1893.1599999999999</v>
      </c>
      <c r="H25" s="378">
        <f t="shared" si="11"/>
        <v>1.0850319572765124</v>
      </c>
      <c r="I25" s="254">
        <f t="shared" si="1"/>
        <v>1348.2599999999984</v>
      </c>
      <c r="J25" s="305">
        <f t="shared" si="17"/>
        <v>1.059110877285282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3421.0999999999985</v>
      </c>
      <c r="S25" s="215">
        <f t="shared" si="16"/>
        <v>1.1649823303832532</v>
      </c>
      <c r="T25" s="195">
        <f>E25-жовтень!E25</f>
        <v>405</v>
      </c>
      <c r="U25" s="179">
        <f>F25-жовтень!F25</f>
        <v>558.0699999999997</v>
      </c>
      <c r="V25" s="166">
        <f t="shared" si="10"/>
        <v>153.0699999999997</v>
      </c>
      <c r="W25" s="305">
        <f t="shared" si="13"/>
        <v>1.37795061728395</v>
      </c>
      <c r="X25" s="363">
        <f t="shared" si="18"/>
        <v>0.10321759164189759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1400.38</v>
      </c>
      <c r="G26" s="223">
        <f t="shared" si="9"/>
        <v>-366.91999999999985</v>
      </c>
      <c r="H26" s="379">
        <f t="shared" si="11"/>
        <v>0.792383862388955</v>
      </c>
      <c r="I26" s="299">
        <f t="shared" si="1"/>
        <v>-421.91999999999985</v>
      </c>
      <c r="J26" s="341">
        <f t="shared" si="17"/>
        <v>0.7684684190308951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584.5300000000001</v>
      </c>
      <c r="S26" s="228">
        <f t="shared" si="16"/>
        <v>1.7164674878960595</v>
      </c>
      <c r="T26" s="237">
        <f>E26-жовтень!E26</f>
        <v>55</v>
      </c>
      <c r="U26" s="237">
        <f>F26-жовтень!F26</f>
        <v>148.06000000000017</v>
      </c>
      <c r="V26" s="299">
        <f t="shared" si="10"/>
        <v>93.06000000000017</v>
      </c>
      <c r="W26" s="341">
        <f>U26/T26*100</f>
        <v>269.20000000000033</v>
      </c>
      <c r="X26" s="363">
        <f t="shared" si="18"/>
        <v>-0.4459865289545395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22756.89</v>
      </c>
      <c r="G27" s="223">
        <f t="shared" si="9"/>
        <v>2260.09</v>
      </c>
      <c r="H27" s="379">
        <f t="shared" si="11"/>
        <v>1.110265504859295</v>
      </c>
      <c r="I27" s="299">
        <f t="shared" si="1"/>
        <v>1770.1900000000023</v>
      </c>
      <c r="J27" s="341">
        <f t="shared" si="17"/>
        <v>1.084348182420295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2837.579999999998</v>
      </c>
      <c r="S27" s="228">
        <f t="shared" si="16"/>
        <v>1.142453729571958</v>
      </c>
      <c r="T27" s="237">
        <f>E27-жовтень!E27</f>
        <v>350</v>
      </c>
      <c r="U27" s="237">
        <f>F27-жовтень!F27</f>
        <v>410.0099999999984</v>
      </c>
      <c r="V27" s="299">
        <f t="shared" si="10"/>
        <v>60.0099999999984</v>
      </c>
      <c r="W27" s="341">
        <f>U27/T27*100</f>
        <v>117.14571428571384</v>
      </c>
      <c r="X27" s="363">
        <f t="shared" si="18"/>
        <v>0.12562964599612791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1139.52</v>
      </c>
      <c r="G29" s="385">
        <f t="shared" si="9"/>
        <v>289.52</v>
      </c>
      <c r="H29" s="387">
        <f t="shared" si="11"/>
        <v>1.3406117647058824</v>
      </c>
      <c r="I29" s="388">
        <f t="shared" si="1"/>
        <v>239.51999999999998</v>
      </c>
      <c r="J29" s="389">
        <f t="shared" si="17"/>
        <v>1.2661333333333333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711.6099999999999</v>
      </c>
      <c r="S29" s="389">
        <f t="shared" si="16"/>
        <v>2.662989881049753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2095.78</v>
      </c>
      <c r="G30" s="385">
        <f t="shared" si="9"/>
        <v>76.68000000000029</v>
      </c>
      <c r="H30" s="387">
        <f t="shared" si="11"/>
        <v>1.0379773166262198</v>
      </c>
      <c r="I30" s="388">
        <f t="shared" si="1"/>
        <v>76.68000000000029</v>
      </c>
      <c r="J30" s="389">
        <f t="shared" si="17"/>
        <v>1.0379773166262198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176.86000000000013</v>
      </c>
      <c r="S30" s="389">
        <f t="shared" si="16"/>
        <v>1.0921664269484919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20661.11</v>
      </c>
      <c r="G31" s="385">
        <f t="shared" si="9"/>
        <v>2183.41</v>
      </c>
      <c r="H31" s="387">
        <f t="shared" si="11"/>
        <v>1.1181645984078106</v>
      </c>
      <c r="I31" s="388">
        <f t="shared" si="1"/>
        <v>1693.510000000002</v>
      </c>
      <c r="J31" s="389">
        <f t="shared" si="17"/>
        <v>1.0892843585904386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2660.7299999999996</v>
      </c>
      <c r="S31" s="389">
        <f t="shared" si="16"/>
        <v>1.1478152127899521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250.9</v>
      </c>
      <c r="G32" s="253">
        <f t="shared" si="9"/>
        <v>-394.1</v>
      </c>
      <c r="H32" s="378">
        <f t="shared" si="11"/>
        <v>0.3889922480620155</v>
      </c>
      <c r="I32" s="254">
        <f t="shared" si="1"/>
        <v>-399.1</v>
      </c>
      <c r="J32" s="305">
        <f t="shared" si="17"/>
        <v>0.386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-536.47</v>
      </c>
      <c r="S32" s="212">
        <f t="shared" si="16"/>
        <v>0.3186557780967017</v>
      </c>
      <c r="T32" s="195">
        <f>E32-жовтень!E28</f>
        <v>5</v>
      </c>
      <c r="U32" s="179">
        <f>F32-жовтень!F28</f>
        <v>-1.7699999999999818</v>
      </c>
      <c r="V32" s="166">
        <f t="shared" si="10"/>
        <v>-6.769999999999982</v>
      </c>
      <c r="W32" s="305">
        <f>U32/T32</f>
        <v>-0.3539999999999964</v>
      </c>
      <c r="X32" s="364">
        <f t="shared" si="18"/>
        <v>-0.6074680375334187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-134.78</v>
      </c>
      <c r="G33" s="103">
        <f t="shared" si="9"/>
        <v>-484.78</v>
      </c>
      <c r="H33" s="376">
        <f t="shared" si="11"/>
        <v>-0.3850857142857143</v>
      </c>
      <c r="I33" s="104">
        <f t="shared" si="1"/>
        <v>-484.78</v>
      </c>
      <c r="J33" s="109">
        <f t="shared" si="17"/>
        <v>-0.3850857142857143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-600.3</v>
      </c>
      <c r="S33" s="109">
        <f t="shared" si="16"/>
        <v>-0.28952569169960474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385.68</v>
      </c>
      <c r="G34" s="103">
        <f t="shared" si="9"/>
        <v>90.68</v>
      </c>
      <c r="H34" s="376">
        <f t="shared" si="11"/>
        <v>1.3073898305084746</v>
      </c>
      <c r="I34" s="104">
        <f t="shared" si="1"/>
        <v>85.68</v>
      </c>
      <c r="J34" s="109">
        <f t="shared" si="17"/>
        <v>1.2856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63.84000000000003</v>
      </c>
      <c r="S34" s="109">
        <f t="shared" si="16"/>
        <v>1.1983594332587622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164294.32</v>
      </c>
      <c r="G35" s="150">
        <f t="shared" si="9"/>
        <v>-4357.679999999993</v>
      </c>
      <c r="H35" s="378">
        <f t="shared" si="11"/>
        <v>0.9741617057609753</v>
      </c>
      <c r="I35" s="254">
        <f t="shared" si="1"/>
        <v>-18997.679999999993</v>
      </c>
      <c r="J35" s="305">
        <f t="shared" si="17"/>
        <v>0.8963529232045043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18557.75</v>
      </c>
      <c r="S35" s="211">
        <f t="shared" si="16"/>
        <v>1.1273376339240042</v>
      </c>
      <c r="T35" s="195">
        <f>E35-жовтень!E29</f>
        <v>16735</v>
      </c>
      <c r="U35" s="179">
        <f>F35-жовтень!F29</f>
        <v>12219.49000000002</v>
      </c>
      <c r="V35" s="166">
        <f t="shared" si="10"/>
        <v>-4515.50999999998</v>
      </c>
      <c r="W35" s="305">
        <f>U35/T35</f>
        <v>0.7301756797131772</v>
      </c>
      <c r="X35" s="364">
        <f t="shared" si="18"/>
        <v>-0.017442888393507383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53635.15</v>
      </c>
      <c r="G36" s="223">
        <f t="shared" si="9"/>
        <v>-97.84999999999854</v>
      </c>
      <c r="H36" s="379">
        <f t="shared" si="11"/>
        <v>0.9981789589265443</v>
      </c>
      <c r="I36" s="299">
        <f t="shared" si="1"/>
        <v>-4897.8499999999985</v>
      </c>
      <c r="J36" s="341">
        <f t="shared" si="17"/>
        <v>0.9163232706336597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7632.529999999999</v>
      </c>
      <c r="S36" s="228">
        <f t="shared" si="16"/>
        <v>1.1659151152695215</v>
      </c>
      <c r="T36" s="237">
        <f>E36-жовтень!E30</f>
        <v>5800</v>
      </c>
      <c r="U36" s="237">
        <f>F36-жовтень!F30</f>
        <v>3987.040000000001</v>
      </c>
      <c r="V36" s="299">
        <f t="shared" si="10"/>
        <v>-1812.9599999999991</v>
      </c>
      <c r="W36" s="341">
        <f>U36/T36*100</f>
        <v>68.74206896551726</v>
      </c>
      <c r="X36" s="363">
        <f t="shared" si="18"/>
        <v>-0.006809583835723165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110659.17</v>
      </c>
      <c r="G37" s="223">
        <f t="shared" si="9"/>
        <v>-4259.830000000002</v>
      </c>
      <c r="H37" s="379">
        <f t="shared" si="11"/>
        <v>0.9629318911581201</v>
      </c>
      <c r="I37" s="299">
        <f t="shared" si="1"/>
        <v>-14099.830000000002</v>
      </c>
      <c r="J37" s="341">
        <f t="shared" si="17"/>
        <v>0.8869834641188211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10925.220000000001</v>
      </c>
      <c r="S37" s="228">
        <f t="shared" si="16"/>
        <v>1.1095436408564987</v>
      </c>
      <c r="T37" s="237">
        <f>E37-жовтень!E31</f>
        <v>10935</v>
      </c>
      <c r="U37" s="237">
        <f>F37-жовтень!F31</f>
        <v>8232.449999999997</v>
      </c>
      <c r="V37" s="299">
        <f t="shared" si="10"/>
        <v>-2702.550000000003</v>
      </c>
      <c r="W37" s="341">
        <f>U37/T37*100</f>
        <v>75.28532235939642</v>
      </c>
      <c r="X37" s="363">
        <f t="shared" si="18"/>
        <v>-0.02258035366759259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50404.12</v>
      </c>
      <c r="G38" s="385">
        <f t="shared" si="9"/>
        <v>36.12000000000262</v>
      </c>
      <c r="H38" s="387">
        <f t="shared" si="11"/>
        <v>1.000717121982211</v>
      </c>
      <c r="I38" s="388">
        <f t="shared" si="1"/>
        <v>-4563.879999999997</v>
      </c>
      <c r="J38" s="389">
        <f t="shared" si="17"/>
        <v>0.9169720564692185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7592.550000000003</v>
      </c>
      <c r="S38" s="389">
        <f t="shared" si="16"/>
        <v>1.1773480860430954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92184.14</v>
      </c>
      <c r="G39" s="385">
        <f t="shared" si="9"/>
        <v>-2854.8600000000006</v>
      </c>
      <c r="H39" s="387">
        <f t="shared" si="11"/>
        <v>0.9699611738338998</v>
      </c>
      <c r="I39" s="388">
        <f t="shared" si="1"/>
        <v>-11739.86</v>
      </c>
      <c r="J39" s="389">
        <f t="shared" si="17"/>
        <v>0.8870341788229861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9623.050000000003</v>
      </c>
      <c r="S39" s="389">
        <f t="shared" si="16"/>
        <v>1.1165567218165362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3231.03</v>
      </c>
      <c r="G40" s="385">
        <f t="shared" si="9"/>
        <v>-133.9699999999998</v>
      </c>
      <c r="H40" s="387">
        <f t="shared" si="11"/>
        <v>0.9601872213967311</v>
      </c>
      <c r="I40" s="388">
        <f t="shared" si="1"/>
        <v>-333.9699999999998</v>
      </c>
      <c r="J40" s="389">
        <f t="shared" si="17"/>
        <v>0.906319775596073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39.98000000000002</v>
      </c>
      <c r="S40" s="389">
        <f t="shared" si="16"/>
        <v>1.0125287914636247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18475.03</v>
      </c>
      <c r="G41" s="385">
        <f t="shared" si="9"/>
        <v>-1404.9700000000012</v>
      </c>
      <c r="H41" s="387">
        <f t="shared" si="11"/>
        <v>0.9293274647887323</v>
      </c>
      <c r="I41" s="388">
        <f t="shared" si="1"/>
        <v>-2359.970000000001</v>
      </c>
      <c r="J41" s="389">
        <f t="shared" si="17"/>
        <v>0.8867305015598752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1302.2700000000004</v>
      </c>
      <c r="S41" s="389">
        <f t="shared" si="16"/>
        <v>1.0758334711484934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212527.67</v>
      </c>
      <c r="G47" s="150">
        <f t="shared" si="9"/>
        <v>24772.670000000013</v>
      </c>
      <c r="H47" s="375">
        <f>F47/E47*100</f>
        <v>113.1941466272536</v>
      </c>
      <c r="I47" s="158">
        <f t="shared" si="1"/>
        <v>18133.570000000007</v>
      </c>
      <c r="J47" s="210">
        <f>F47/D47</f>
        <v>1.0932825121750094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62497.68000000002</v>
      </c>
      <c r="S47" s="226">
        <f t="shared" si="20"/>
        <v>1.4165679141883567</v>
      </c>
      <c r="T47" s="157">
        <f>E47-жовтень!E35</f>
        <v>18700</v>
      </c>
      <c r="U47" s="160">
        <f>F47-жовтень!F35</f>
        <v>31669.160000000003</v>
      </c>
      <c r="V47" s="161">
        <f t="shared" si="10"/>
        <v>12969.160000000003</v>
      </c>
      <c r="W47" s="210">
        <f>U47/T47</f>
        <v>1.6935379679144387</v>
      </c>
      <c r="X47" s="363">
        <f t="shared" si="18"/>
        <v>0.1883135415585362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43248.31</v>
      </c>
      <c r="G49" s="103">
        <f>F49-E49</f>
        <v>3748.3099999999977</v>
      </c>
      <c r="H49" s="376">
        <f>F49/E49</f>
        <v>1.0948939240506328</v>
      </c>
      <c r="I49" s="104">
        <f t="shared" si="1"/>
        <v>2248.3099999999977</v>
      </c>
      <c r="J49" s="109">
        <f>F49/D49</f>
        <v>1.0548368292682926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6102.119999999995</v>
      </c>
      <c r="S49" s="216">
        <f t="shared" si="20"/>
        <v>1.1642731058016984</v>
      </c>
      <c r="T49" s="105">
        <f>E49-жовтень!E37</f>
        <v>4860</v>
      </c>
      <c r="U49" s="144">
        <f>F49-жовтень!F37</f>
        <v>8382.439999999995</v>
      </c>
      <c r="V49" s="106">
        <f t="shared" si="10"/>
        <v>3522.439999999995</v>
      </c>
      <c r="W49" s="109">
        <f>U49/T49</f>
        <v>1.724781893004114</v>
      </c>
      <c r="X49" s="363">
        <f t="shared" si="18"/>
        <v>0.11765307584283824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169214.21</v>
      </c>
      <c r="G50" s="103">
        <f>F50-E50</f>
        <v>21014.209999999992</v>
      </c>
      <c r="H50" s="376">
        <f>F50/E50</f>
        <v>1.1417962887989204</v>
      </c>
      <c r="I50" s="104">
        <f t="shared" si="1"/>
        <v>15875.109999999986</v>
      </c>
      <c r="J50" s="109">
        <f>F50/D50</f>
        <v>1.1035294324800393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56383.71999999999</v>
      </c>
      <c r="S50" s="216">
        <f t="shared" si="20"/>
        <v>1.4997205985722475</v>
      </c>
      <c r="T50" s="105">
        <f>E50-жовтень!E38</f>
        <v>13840</v>
      </c>
      <c r="U50" s="144">
        <f>F50-жовтень!F38</f>
        <v>23286.72</v>
      </c>
      <c r="V50" s="106">
        <f t="shared" si="10"/>
        <v>9446.720000000001</v>
      </c>
      <c r="W50" s="109">
        <f>U50/T50</f>
        <v>1.6825664739884394</v>
      </c>
      <c r="X50" s="363">
        <f t="shared" si="18"/>
        <v>0.2115838748337493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65.14</v>
      </c>
      <c r="G51" s="103">
        <f>F51-E51</f>
        <v>10.14</v>
      </c>
      <c r="H51" s="376">
        <f>F51/E51</f>
        <v>1.1843636363636363</v>
      </c>
      <c r="I51" s="104">
        <f t="shared" si="1"/>
        <v>10.14</v>
      </c>
      <c r="J51" s="109">
        <f>F51/D51</f>
        <v>1.1843636363636363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12.060000000000002</v>
      </c>
      <c r="S51" s="216">
        <f t="shared" si="20"/>
        <v>1.227204220045215</v>
      </c>
      <c r="T51" s="105">
        <f>E51-жовтень!E39</f>
        <v>0</v>
      </c>
      <c r="U51" s="144">
        <f>F51-жовтень!F39</f>
        <v>0</v>
      </c>
      <c r="V51" s="106">
        <f t="shared" si="10"/>
        <v>0</v>
      </c>
      <c r="W51" s="109"/>
      <c r="X51" s="363">
        <f t="shared" si="18"/>
        <v>0.23046627151313803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62534.030000000006</v>
      </c>
      <c r="G53" s="151">
        <f>G54+G55+G56+G57+G58+G60+G62+G63+G64+G65+G66+G71+G72+G76+G59+G61</f>
        <v>356.1299999999984</v>
      </c>
      <c r="H53" s="205">
        <f aca="true" t="shared" si="21" ref="H53:H72">F53/E53</f>
        <v>1.0057275977477529</v>
      </c>
      <c r="I53" s="153">
        <f>F53-D53</f>
        <v>-760.9699999999939</v>
      </c>
      <c r="J53" s="219">
        <f aca="true" t="shared" si="22" ref="J53:J72">F53/D53</f>
        <v>0.98797740737815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1446.0900000000038</v>
      </c>
      <c r="S53" s="205">
        <f>F53/Q53</f>
        <v>1.0236722665717652</v>
      </c>
      <c r="T53" s="151">
        <f>T54+T55+T56+T57+T58+T60+T62+T63+T64+T65+T66+T71+T72+T76+T59+T61</f>
        <v>11963.8</v>
      </c>
      <c r="U53" s="151">
        <f>U54+U55+U56+U57+U58+U60+U62+U63+U64+U65+U66+U71+U72+U76+U59+U61</f>
        <v>6343.209999999998</v>
      </c>
      <c r="V53" s="151">
        <f>V54+V55+V56+V57+V58+V60+V62+V63+V64+V65+V66+V71+V72+V76</f>
        <v>-5615.980000000001</v>
      </c>
      <c r="W53" s="205">
        <f>U53/T53</f>
        <v>0.5302002708169644</v>
      </c>
      <c r="X53" s="363">
        <f t="shared" si="18"/>
        <v>0.10305360850636314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670.56</v>
      </c>
      <c r="G58" s="150">
        <f t="shared" si="23"/>
        <v>32.559999999999945</v>
      </c>
      <c r="H58" s="380">
        <f t="shared" si="21"/>
        <v>1.0510344827586207</v>
      </c>
      <c r="I58" s="165">
        <f t="shared" si="25"/>
        <v>10.559999999999945</v>
      </c>
      <c r="J58" s="218">
        <f t="shared" si="22"/>
        <v>1.016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445.04999999999995</v>
      </c>
      <c r="S58" s="218">
        <f t="shared" si="28"/>
        <v>2.973526672874817</v>
      </c>
      <c r="T58" s="157">
        <f>E58-жовтень!E46</f>
        <v>422</v>
      </c>
      <c r="U58" s="160">
        <f>F58-жовтень!F46</f>
        <v>27.479999999999905</v>
      </c>
      <c r="V58" s="161">
        <f t="shared" si="24"/>
        <v>-394.5200000000001</v>
      </c>
      <c r="W58" s="218">
        <f t="shared" si="29"/>
        <v>0.06511848341232204</v>
      </c>
      <c r="X58" s="363">
        <f t="shared" si="18"/>
        <v>0.23573267113258423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v>88.4</v>
      </c>
      <c r="F59" s="156">
        <v>103.62</v>
      </c>
      <c r="G59" s="150">
        <f t="shared" si="23"/>
        <v>15.219999999999999</v>
      </c>
      <c r="H59" s="380">
        <f t="shared" si="21"/>
        <v>1.1721719457013575</v>
      </c>
      <c r="I59" s="165">
        <f t="shared" si="25"/>
        <v>6.1200000000000045</v>
      </c>
      <c r="J59" s="218">
        <f t="shared" si="22"/>
        <v>1.062769230769231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18.25</v>
      </c>
      <c r="S59" s="218">
        <f t="shared" si="28"/>
        <v>1.2137753309124986</v>
      </c>
      <c r="T59" s="157">
        <f>E59-жовтень!E47</f>
        <v>6.800000000000011</v>
      </c>
      <c r="U59" s="160">
        <f>F59-жовтень!F47</f>
        <v>25.189999999999998</v>
      </c>
      <c r="V59" s="161">
        <f t="shared" si="24"/>
        <v>18.389999999999986</v>
      </c>
      <c r="W59" s="218">
        <f t="shared" si="29"/>
        <v>3.704411764705876</v>
      </c>
      <c r="X59" s="363">
        <f t="shared" si="18"/>
        <v>0.08491114195800042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1095.07</v>
      </c>
      <c r="G60" s="150">
        <f t="shared" si="23"/>
        <v>135.06999999999994</v>
      </c>
      <c r="H60" s="380">
        <f t="shared" si="21"/>
        <v>1.1406979166666666</v>
      </c>
      <c r="I60" s="165">
        <f t="shared" si="25"/>
        <v>115.06999999999994</v>
      </c>
      <c r="J60" s="218">
        <f t="shared" si="22"/>
        <v>1.1174183673469387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465.28999999999996</v>
      </c>
      <c r="S60" s="218">
        <f t="shared" si="28"/>
        <v>1.738813553939471</v>
      </c>
      <c r="T60" s="157">
        <f>E60-жовтень!E48</f>
        <v>260</v>
      </c>
      <c r="U60" s="160">
        <f>F60-жовтень!F48</f>
        <v>87.12999999999988</v>
      </c>
      <c r="V60" s="161">
        <f t="shared" si="24"/>
        <v>-172.87000000000012</v>
      </c>
      <c r="W60" s="218">
        <f t="shared" si="29"/>
        <v>0.33511538461538415</v>
      </c>
      <c r="X60" s="363">
        <f t="shared" si="18"/>
        <v>0.5003921621054699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v>18300</v>
      </c>
      <c r="F62" s="156">
        <v>18360.85</v>
      </c>
      <c r="G62" s="150">
        <f t="shared" si="23"/>
        <v>60.849999999998545</v>
      </c>
      <c r="H62" s="380">
        <f t="shared" si="21"/>
        <v>1.0033251366120217</v>
      </c>
      <c r="I62" s="165">
        <f t="shared" si="25"/>
        <v>-639.1500000000015</v>
      </c>
      <c r="J62" s="218">
        <f t="shared" si="22"/>
        <v>0.9663605263157894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8121.639999999999</v>
      </c>
      <c r="S62" s="218">
        <f t="shared" si="28"/>
        <v>1.7931900996268266</v>
      </c>
      <c r="T62" s="157">
        <f>E62-жовтень!E50</f>
        <v>8660</v>
      </c>
      <c r="U62" s="160">
        <f>F62-жовтень!F50</f>
        <v>1859.7999999999993</v>
      </c>
      <c r="V62" s="161">
        <f t="shared" si="24"/>
        <v>-6800.200000000001</v>
      </c>
      <c r="W62" s="218">
        <f t="shared" si="29"/>
        <v>0.21475750577367198</v>
      </c>
      <c r="X62" s="363">
        <f t="shared" si="18"/>
        <v>0.1298064270507706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609.78</v>
      </c>
      <c r="G63" s="150">
        <f t="shared" si="23"/>
        <v>104.77999999999997</v>
      </c>
      <c r="H63" s="380">
        <f t="shared" si="21"/>
        <v>1.2074851485148514</v>
      </c>
      <c r="I63" s="165">
        <f t="shared" si="25"/>
        <v>79.77999999999997</v>
      </c>
      <c r="J63" s="218">
        <f t="shared" si="22"/>
        <v>1.1505283018867924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327.13</v>
      </c>
      <c r="S63" s="218">
        <f t="shared" si="28"/>
        <v>2.157367769326022</v>
      </c>
      <c r="T63" s="157">
        <f>E63-жовтень!E51</f>
        <v>245</v>
      </c>
      <c r="U63" s="160">
        <f>F63-жовтень!F51</f>
        <v>78.81999999999994</v>
      </c>
      <c r="V63" s="161">
        <f t="shared" si="24"/>
        <v>-166.18000000000006</v>
      </c>
      <c r="W63" s="218">
        <f t="shared" si="29"/>
        <v>0.32171428571428545</v>
      </c>
      <c r="X63" s="363">
        <f t="shared" si="18"/>
        <v>0.5177699348325957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784.68</v>
      </c>
      <c r="G66" s="150">
        <f t="shared" si="23"/>
        <v>-200.32000000000005</v>
      </c>
      <c r="H66" s="380">
        <f t="shared" si="21"/>
        <v>0.7966294416243654</v>
      </c>
      <c r="I66" s="165">
        <f t="shared" si="25"/>
        <v>-202.32000000000005</v>
      </c>
      <c r="J66" s="218">
        <f t="shared" si="22"/>
        <v>0.795015197568389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-4318.0599999999995</v>
      </c>
      <c r="S66" s="218">
        <f t="shared" si="28"/>
        <v>0.15377620650866006</v>
      </c>
      <c r="T66" s="157">
        <f>E66-жовтень!E54</f>
        <v>0</v>
      </c>
      <c r="U66" s="160">
        <f>F66-жовтень!F54</f>
        <v>77.94999999999993</v>
      </c>
      <c r="V66" s="161">
        <f t="shared" si="24"/>
        <v>77.94999999999993</v>
      </c>
      <c r="W66" s="218" t="e">
        <f t="shared" si="29"/>
        <v>#DIV/0!</v>
      </c>
      <c r="X66" s="363">
        <f t="shared" si="18"/>
        <v>-0.03745320290827431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661.55</v>
      </c>
      <c r="G67" s="103">
        <f t="shared" si="23"/>
        <v>-158.45000000000005</v>
      </c>
      <c r="H67" s="376">
        <f t="shared" si="21"/>
        <v>0.8067682926829268</v>
      </c>
      <c r="I67" s="104">
        <f t="shared" si="25"/>
        <v>-158.45000000000005</v>
      </c>
      <c r="J67" s="109">
        <f t="shared" si="22"/>
        <v>0.8067682926829268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-123.21000000000004</v>
      </c>
      <c r="S67" s="371">
        <f t="shared" si="28"/>
        <v>0.8429965849431673</v>
      </c>
      <c r="T67" s="105">
        <f>E67-жовтень!E55</f>
        <v>0</v>
      </c>
      <c r="U67" s="144">
        <f>F67-жовтень!F55</f>
        <v>66.38999999999999</v>
      </c>
      <c r="V67" s="106">
        <f t="shared" si="24"/>
        <v>66.38999999999999</v>
      </c>
      <c r="W67" s="109" t="e">
        <f t="shared" si="29"/>
        <v>#DIV/0!</v>
      </c>
      <c r="X67" s="363">
        <f t="shared" si="18"/>
        <v>-0.13879242620372978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122.96</v>
      </c>
      <c r="G70" s="103">
        <f t="shared" si="23"/>
        <v>-42.040000000000006</v>
      </c>
      <c r="H70" s="376">
        <f t="shared" si="21"/>
        <v>0.7452121212121212</v>
      </c>
      <c r="I70" s="104">
        <f t="shared" si="25"/>
        <v>-42.040000000000006</v>
      </c>
      <c r="J70" s="109">
        <f t="shared" si="22"/>
        <v>0.7452121212121212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-4194.61</v>
      </c>
      <c r="S70" s="371">
        <f t="shared" si="28"/>
        <v>0.028478982390557652</v>
      </c>
      <c r="T70" s="105">
        <f>E70-жовтень!E58</f>
        <v>0</v>
      </c>
      <c r="U70" s="144">
        <f>F70-жовтень!F58</f>
        <v>11.559999999999988</v>
      </c>
      <c r="V70" s="106">
        <f t="shared" si="24"/>
        <v>11.559999999999988</v>
      </c>
      <c r="W70" s="109" t="e">
        <f t="shared" si="29"/>
        <v>#DIV/0!</v>
      </c>
      <c r="X70" s="363">
        <f t="shared" si="18"/>
        <v>-0.00966478029513312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F71-серпень!F59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7297.84</v>
      </c>
      <c r="G72" s="150">
        <f t="shared" si="23"/>
        <v>197.84000000000015</v>
      </c>
      <c r="H72" s="380">
        <f t="shared" si="21"/>
        <v>1.0278647887323944</v>
      </c>
      <c r="I72" s="165">
        <f t="shared" si="25"/>
        <v>-52.159999999999854</v>
      </c>
      <c r="J72" s="218">
        <f t="shared" si="22"/>
        <v>0.9929034013605442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1352.8199999999997</v>
      </c>
      <c r="S72" s="218">
        <f t="shared" si="28"/>
        <v>1.2275551638177835</v>
      </c>
      <c r="T72" s="157">
        <f>E72-жовтень!E60</f>
        <v>350</v>
      </c>
      <c r="U72" s="160">
        <f>F72-жовтень!F60</f>
        <v>497.9200000000001</v>
      </c>
      <c r="V72" s="161">
        <f t="shared" si="24"/>
        <v>147.92000000000007</v>
      </c>
      <c r="W72" s="218">
        <f t="shared" si="29"/>
        <v>1.4226285714285716</v>
      </c>
      <c r="X72" s="363">
        <f t="shared" si="18"/>
        <v>0.10114600296962029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1933.26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1.5391707270469093</v>
      </c>
      <c r="T74" s="157"/>
      <c r="U74" s="179">
        <f>F74-жовтень!F62</f>
        <v>160.04999999999995</v>
      </c>
      <c r="V74" s="166">
        <f t="shared" si="24"/>
        <v>160.04999999999995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1255607.43</v>
      </c>
      <c r="G79" s="151">
        <f>F79-E79</f>
        <v>10850.129999999888</v>
      </c>
      <c r="H79" s="377">
        <f>F79/E79</f>
        <v>1.008716663079622</v>
      </c>
      <c r="I79" s="153">
        <f>F79-D79</f>
        <v>-101883.67000000016</v>
      </c>
      <c r="J79" s="219">
        <f>F79/D79</f>
        <v>0.9249470806843595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303906.4199999999</v>
      </c>
      <c r="S79" s="219">
        <f>F79/Q79</f>
        <v>1.3193297231028471</v>
      </c>
      <c r="T79" s="151">
        <f>T8+T53+T77+T78</f>
        <v>129986</v>
      </c>
      <c r="U79" s="151">
        <f>U8+U53+U77+U78</f>
        <v>123563.28000000003</v>
      </c>
      <c r="V79" s="194">
        <f>U79-T79</f>
        <v>-6422.719999999972</v>
      </c>
      <c r="W79" s="219">
        <f>U79/T79</f>
        <v>0.950589140368963</v>
      </c>
      <c r="X79" s="363">
        <f t="shared" si="18"/>
        <v>0.030861247966356142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E84-квітень!E72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7845.99</v>
      </c>
      <c r="G89" s="162">
        <f t="shared" si="32"/>
        <v>-25784.010000000002</v>
      </c>
      <c r="H89" s="380">
        <f>F89/E89</f>
        <v>0.23330330062444246</v>
      </c>
      <c r="I89" s="167">
        <f aca="true" t="shared" si="36" ref="I89:I98">F89-D89</f>
        <v>-46154.01</v>
      </c>
      <c r="J89" s="209">
        <f>F89/D89</f>
        <v>0.1452961111111111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552.3599999999997</v>
      </c>
      <c r="S89" s="209">
        <f t="shared" si="31"/>
        <v>1.0757318372333118</v>
      </c>
      <c r="T89" s="157">
        <f>E89-жовтень!E77</f>
        <v>3600</v>
      </c>
      <c r="U89" s="160">
        <f>F89-жовтень!F77</f>
        <v>262.78999999999996</v>
      </c>
      <c r="V89" s="167">
        <f t="shared" si="35"/>
        <v>-3337.21</v>
      </c>
      <c r="W89" s="209">
        <f>U89/T89</f>
        <v>0.07299722222222221</v>
      </c>
      <c r="X89" s="363">
        <f t="shared" si="18"/>
        <v>-4.098778524723688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15694.71</v>
      </c>
      <c r="G90" s="162">
        <f t="shared" si="32"/>
        <v>-39605.29</v>
      </c>
      <c r="H90" s="380">
        <f>F90/E90</f>
        <v>0.28381030741410485</v>
      </c>
      <c r="I90" s="167">
        <f t="shared" si="36"/>
        <v>-63305.29</v>
      </c>
      <c r="J90" s="209">
        <f>F90/D90</f>
        <v>0.1986672151898734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3319.58</v>
      </c>
      <c r="S90" s="209">
        <f t="shared" si="31"/>
        <v>1.2682460709503658</v>
      </c>
      <c r="T90" s="157">
        <f>E90-жовтень!E78</f>
        <v>23700</v>
      </c>
      <c r="U90" s="160">
        <f>F90-жовтень!F78</f>
        <v>805.3999999999996</v>
      </c>
      <c r="V90" s="167">
        <f t="shared" si="35"/>
        <v>-22894.6</v>
      </c>
      <c r="W90" s="209">
        <f>U90/T90</f>
        <v>0.033983122362869184</v>
      </c>
      <c r="X90" s="363">
        <f t="shared" si="18"/>
        <v>-5.004985731317367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13</v>
      </c>
      <c r="G91" s="162">
        <f t="shared" si="32"/>
        <v>2</v>
      </c>
      <c r="H91" s="380">
        <f>F91/E91</f>
        <v>1.1818181818181819</v>
      </c>
      <c r="I91" s="167">
        <f t="shared" si="36"/>
        <v>1</v>
      </c>
      <c r="J91" s="209">
        <f>F91/D91</f>
        <v>1.0833333333333333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1</v>
      </c>
      <c r="S91" s="209">
        <f t="shared" si="31"/>
        <v>1.0833333333333333</v>
      </c>
      <c r="T91" s="157">
        <f>E91-жовтень!E79</f>
        <v>1</v>
      </c>
      <c r="U91" s="160">
        <f>F91-жовтень!F79</f>
        <v>1</v>
      </c>
      <c r="V91" s="167">
        <f t="shared" si="35"/>
        <v>0</v>
      </c>
      <c r="W91" s="209">
        <f>U91/T91</f>
        <v>1</v>
      </c>
      <c r="X91" s="363">
        <f t="shared" si="18"/>
        <v>0.16025641025641013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24491.8</v>
      </c>
      <c r="G92" s="185">
        <f t="shared" si="32"/>
        <v>-120292.71</v>
      </c>
      <c r="H92" s="383">
        <f>F92/E92</f>
        <v>0.16916036114636848</v>
      </c>
      <c r="I92" s="187">
        <f t="shared" si="36"/>
        <v>-182978.94</v>
      </c>
      <c r="J92" s="214">
        <f>F92/D92</f>
        <v>0.11804941747448339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2550.41</v>
      </c>
      <c r="S92" s="209">
        <f t="shared" si="31"/>
        <v>1.1162373942580666</v>
      </c>
      <c r="T92" s="185">
        <f>T88+T89+T90+T91</f>
        <v>24495.4</v>
      </c>
      <c r="U92" s="189">
        <f>U88+U89+U90+U91</f>
        <v>1069.2599999999998</v>
      </c>
      <c r="V92" s="187">
        <f t="shared" si="35"/>
        <v>-23426.140000000003</v>
      </c>
      <c r="W92" s="214">
        <f>U92/T92</f>
        <v>0.043651461090653744</v>
      </c>
      <c r="X92" s="363">
        <f t="shared" si="18"/>
        <v>-6.384254815879329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</v>
      </c>
      <c r="G95" s="162">
        <f t="shared" si="32"/>
        <v>-326.60000000000036</v>
      </c>
      <c r="H95" s="380">
        <f>F95/E95</f>
        <v>0.9609306776721095</v>
      </c>
      <c r="I95" s="167">
        <f t="shared" si="36"/>
        <v>-327.10000000000036</v>
      </c>
      <c r="J95" s="209">
        <f>F95/D95</f>
        <v>0.9608732057416267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-317.7600000000002</v>
      </c>
      <c r="S95" s="209">
        <f t="shared" si="31"/>
        <v>0.9619479178891249</v>
      </c>
      <c r="T95" s="157">
        <f>E95-жовтень!E83</f>
        <v>1959.5</v>
      </c>
      <c r="U95" s="160">
        <f>F95-жовтень!F83</f>
        <v>1239.9699999999993</v>
      </c>
      <c r="V95" s="167">
        <f t="shared" si="35"/>
        <v>-719.5300000000007</v>
      </c>
      <c r="W95" s="209">
        <f>U95/T95</f>
        <v>0.6327991834651694</v>
      </c>
      <c r="X95" s="363">
        <f t="shared" si="18"/>
        <v>-0.03892844754089275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8082.17</v>
      </c>
      <c r="G97" s="185">
        <f t="shared" si="32"/>
        <v>-311.3299999999999</v>
      </c>
      <c r="H97" s="383">
        <f>F97/E97</f>
        <v>0.9629082027759576</v>
      </c>
      <c r="I97" s="187">
        <f t="shared" si="36"/>
        <v>-317.8299999999999</v>
      </c>
      <c r="J97" s="214">
        <f>F97/D97</f>
        <v>0.9621630952380953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-323.90999999999985</v>
      </c>
      <c r="S97" s="209">
        <f t="shared" si="31"/>
        <v>0.9614671761391754</v>
      </c>
      <c r="T97" s="185">
        <f>T93+T96+T94+T95</f>
        <v>1974.5</v>
      </c>
      <c r="U97" s="189">
        <f>U93+U96+U94+U95</f>
        <v>1251.0199999999993</v>
      </c>
      <c r="V97" s="187">
        <f t="shared" si="35"/>
        <v>-723.4800000000007</v>
      </c>
      <c r="W97" s="214">
        <f>U97/T97</f>
        <v>0.6335882501899212</v>
      </c>
      <c r="X97" s="363">
        <f t="shared" si="18"/>
        <v>-0.035666065790277424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32635.939999999995</v>
      </c>
      <c r="G100" s="309">
        <f>F100-E100</f>
        <v>-120580.07</v>
      </c>
      <c r="H100" s="384">
        <f>F100/E100</f>
        <v>0.21300606901328387</v>
      </c>
      <c r="I100" s="301">
        <f>F100-D100</f>
        <v>-183272.8</v>
      </c>
      <c r="J100" s="302">
        <f>F100/D100</f>
        <v>0.1511561783001466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2270.8599999999933</v>
      </c>
      <c r="S100" s="302">
        <f t="shared" si="31"/>
        <v>1.0747852467373704</v>
      </c>
      <c r="T100" s="308">
        <f>T86+T87+T92+T97+T98</f>
        <v>26472.600000000002</v>
      </c>
      <c r="U100" s="308">
        <f>U86+U87+U92+U97+U98</f>
        <v>2322.059999999999</v>
      </c>
      <c r="V100" s="301">
        <f>U100-T100</f>
        <v>-24150.540000000005</v>
      </c>
      <c r="W100" s="302">
        <f>U100/T100</f>
        <v>0.08771560028104526</v>
      </c>
      <c r="X100" s="363">
        <f aca="true" t="shared" si="37" ref="X100:X161">S100-P100</f>
        <v>-4.904368594623461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1288243.3699999999</v>
      </c>
      <c r="G101" s="309">
        <f>F101-E101</f>
        <v>-109729.94000000018</v>
      </c>
      <c r="H101" s="384">
        <f>F101/E101</f>
        <v>0.921507843379356</v>
      </c>
      <c r="I101" s="301">
        <f>F101-D101</f>
        <v>-285156.4700000002</v>
      </c>
      <c r="J101" s="302">
        <f>F101/D101</f>
        <v>0.818764141986947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306177.2799999999</v>
      </c>
      <c r="S101" s="302">
        <f t="shared" si="31"/>
        <v>1.3117685083699406</v>
      </c>
      <c r="T101" s="309">
        <f>T79+T100</f>
        <v>156458.6</v>
      </c>
      <c r="U101" s="309">
        <f>U79+U100</f>
        <v>125885.34000000003</v>
      </c>
      <c r="V101" s="301">
        <f>U101-T101</f>
        <v>-30573.25999999998</v>
      </c>
      <c r="W101" s="302">
        <f>U101/T101</f>
        <v>0.804592013478326</v>
      </c>
      <c r="X101" s="363">
        <f t="shared" si="37"/>
        <v>-0.13214180157286326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1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6422.719999999972</v>
      </c>
      <c r="D104" s="4" t="s">
        <v>24</v>
      </c>
      <c r="G104" s="424"/>
      <c r="H104" s="424"/>
      <c r="I104" s="424"/>
      <c r="J104" s="424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43068</v>
      </c>
      <c r="D105" s="29">
        <v>11558.5</v>
      </c>
      <c r="G105" s="4" t="s">
        <v>58</v>
      </c>
      <c r="U105" s="430"/>
      <c r="V105" s="430"/>
      <c r="X105" s="363">
        <f t="shared" si="37"/>
        <v>0</v>
      </c>
    </row>
    <row r="106" spans="3:24" ht="15">
      <c r="C106" s="81">
        <v>43067</v>
      </c>
      <c r="D106" s="29">
        <v>5169</v>
      </c>
      <c r="G106" s="427"/>
      <c r="H106" s="427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30"/>
      <c r="V106" s="430"/>
      <c r="X106" s="363">
        <f t="shared" si="37"/>
        <v>0</v>
      </c>
    </row>
    <row r="107" spans="3:24" ht="15.75" customHeight="1">
      <c r="C107" s="81">
        <v>43066</v>
      </c>
      <c r="D107" s="29">
        <v>4580.8</v>
      </c>
      <c r="G107" s="427"/>
      <c r="H107" s="427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30"/>
      <c r="V107" s="430"/>
      <c r="X107" s="363">
        <f t="shared" si="37"/>
        <v>0</v>
      </c>
    </row>
    <row r="108" spans="3:24" ht="15.75" customHeight="1">
      <c r="C108" s="81"/>
      <c r="F108" s="68"/>
      <c r="G108" s="421"/>
      <c r="H108" s="421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25" t="s">
        <v>56</v>
      </c>
      <c r="C109" s="426"/>
      <c r="D109" s="133">
        <v>245.49576000000002</v>
      </c>
      <c r="E109" s="69"/>
      <c r="F109" s="125" t="s">
        <v>107</v>
      </c>
      <c r="G109" s="427"/>
      <c r="H109" s="427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27"/>
      <c r="H110" s="427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28" t="s">
        <v>59</v>
      </c>
      <c r="C111" s="429"/>
      <c r="D111" s="80">
        <v>0</v>
      </c>
      <c r="E111" s="51" t="s">
        <v>24</v>
      </c>
      <c r="F111" s="68"/>
      <c r="G111" s="427"/>
      <c r="H111" s="427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1742.9299999999998</v>
      </c>
      <c r="G112" s="68">
        <f>G60+G63+G64</f>
        <v>258.9299999999999</v>
      </c>
      <c r="H112" s="69"/>
      <c r="I112" s="69"/>
      <c r="T112" s="29">
        <f>T60+T63+T64</f>
        <v>506</v>
      </c>
      <c r="U112" s="202">
        <f>U60+U63+U64</f>
        <v>173.1499999999998</v>
      </c>
      <c r="V112" s="29">
        <f>V60+V63+V64</f>
        <v>-332.8500000000002</v>
      </c>
      <c r="X112" s="363">
        <f t="shared" si="37"/>
        <v>0</v>
      </c>
    </row>
    <row r="113" spans="4:24" ht="15" hidden="1">
      <c r="D113" s="78"/>
      <c r="I113" s="29"/>
      <c r="U113" s="420"/>
      <c r="V113" s="420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1195726.8599999999</v>
      </c>
      <c r="G114" s="29">
        <f>F114-E114</f>
        <v>12551.95999999973</v>
      </c>
      <c r="H114" s="230">
        <f>F114/E114</f>
        <v>1.010608710512706</v>
      </c>
      <c r="I114" s="29">
        <f>F114-D114</f>
        <v>-99064.74000000022</v>
      </c>
      <c r="J114" s="230">
        <f>F114/D114</f>
        <v>0.9234898187476654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118180.63000000003</v>
      </c>
      <c r="V114" s="29">
        <f>U114-T114</f>
        <v>45.43000000003667</v>
      </c>
      <c r="W114" s="230">
        <f>U114/T114</f>
        <v>1.000384559386195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59856.7</v>
      </c>
      <c r="G115" s="29">
        <f>G55+G56+G58+G60+G62+G63+G64+G65+G66+G72+G76+G59</f>
        <v>-1697.7000000000016</v>
      </c>
      <c r="H115" s="230">
        <f>F115/E115</f>
        <v>0.9723405361325809</v>
      </c>
      <c r="I115" s="29">
        <f>I55+I56+I58+I60+I62+I63+I64+I65+I66+I72+I76+I59</f>
        <v>-2814.800000000002</v>
      </c>
      <c r="J115" s="230">
        <f>F115/D115</f>
        <v>0.9550102510510319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-672.4700000000012</v>
      </c>
      <c r="S115" s="29">
        <f>S55+S56+S58+S60+S62+S63+S64+S65+S66+S72+S76+S59</f>
        <v>20.295302579911592</v>
      </c>
      <c r="T115" s="29">
        <f>T55+T56+T58+T60+T62+T63+T64+T65+T66+T72+T76+T59+T78</f>
        <v>11827.8</v>
      </c>
      <c r="U115" s="229">
        <f>U55+U56+U58+U60+U62+U63+U64+U65+U66+U72+U76+U59+U78</f>
        <v>5382.649999999998</v>
      </c>
      <c r="V115" s="29">
        <f>V55+V56+V58+V60+V62+V63+V64+V65+V66+V72+V76+V59</f>
        <v>-6445.180000000001</v>
      </c>
      <c r="W115" s="230">
        <f>U115/T115</f>
        <v>0.4550846311232857</v>
      </c>
      <c r="X115" s="363">
        <f t="shared" si="37"/>
        <v>20.295302579911592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52890.259999999995</v>
      </c>
      <c r="G123" s="192">
        <f>F123-E123</f>
        <v>-118427.81000000001</v>
      </c>
      <c r="H123" s="193">
        <f>F123/E123*100</f>
        <v>30.872551856321984</v>
      </c>
      <c r="I123" s="194">
        <f>F123-D123</f>
        <v>-235426.69999999995</v>
      </c>
      <c r="J123" s="194">
        <f>F123/D123*100</f>
        <v>18.344484486795366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49850.38999999999</v>
      </c>
      <c r="S123" s="269">
        <f>F123/Q123</f>
        <v>17.39885587212611</v>
      </c>
      <c r="T123" s="272"/>
      <c r="U123" s="272"/>
      <c r="V123" s="273"/>
      <c r="W123" s="273"/>
      <c r="X123" s="363">
        <f t="shared" si="37"/>
        <v>17.39885587212611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1308497.69</v>
      </c>
      <c r="G124" s="192">
        <f>F124-E124</f>
        <v>-107577.68000000017</v>
      </c>
      <c r="H124" s="193">
        <f>F124/E124*100</f>
        <v>92.4031105773699</v>
      </c>
      <c r="I124" s="194">
        <f>F124-D124</f>
        <v>-337310.3700000001</v>
      </c>
      <c r="J124" s="194">
        <f>F124/D124*100</f>
        <v>79.50487798680484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323391.73</v>
      </c>
      <c r="S124" s="269">
        <f>F124/Q124</f>
        <v>1.328281162769536</v>
      </c>
      <c r="T124" s="274"/>
      <c r="U124" s="274"/>
      <c r="V124" s="273"/>
      <c r="W124" s="273"/>
      <c r="X124" s="363">
        <f t="shared" si="37"/>
        <v>1.328281162769536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6" t="s">
        <v>151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144</v>
      </c>
      <c r="O3" s="409" t="s">
        <v>148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149</v>
      </c>
      <c r="F4" s="422" t="s">
        <v>33</v>
      </c>
      <c r="G4" s="410" t="s">
        <v>145</v>
      </c>
      <c r="H4" s="407" t="s">
        <v>146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152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147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30"/>
      <c r="P90" s="43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42790</v>
      </c>
      <c r="D92" s="29">
        <v>4206.9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v>7713.34596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6" t="s">
        <v>143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134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123</v>
      </c>
      <c r="O3" s="409" t="s">
        <v>118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135</v>
      </c>
      <c r="F4" s="422" t="s">
        <v>33</v>
      </c>
      <c r="G4" s="410" t="s">
        <v>136</v>
      </c>
      <c r="H4" s="407" t="s">
        <v>137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124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142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30"/>
      <c r="P90" s="43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42762</v>
      </c>
      <c r="D92" s="29">
        <v>8862.4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f>9505303.41/1000</f>
        <v>9505.30341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6" t="s">
        <v>132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126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129</v>
      </c>
      <c r="O3" s="409" t="s">
        <v>125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127</v>
      </c>
      <c r="F4" s="438" t="s">
        <v>33</v>
      </c>
      <c r="G4" s="410" t="s">
        <v>128</v>
      </c>
      <c r="H4" s="407" t="s">
        <v>122</v>
      </c>
      <c r="I4" s="410" t="s">
        <v>103</v>
      </c>
      <c r="J4" s="407" t="s">
        <v>104</v>
      </c>
      <c r="K4" s="85" t="s">
        <v>114</v>
      </c>
      <c r="L4" s="204" t="s">
        <v>113</v>
      </c>
      <c r="M4" s="90" t="s">
        <v>63</v>
      </c>
      <c r="N4" s="407"/>
      <c r="O4" s="394" t="s">
        <v>133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39"/>
      <c r="G5" s="411"/>
      <c r="H5" s="408"/>
      <c r="I5" s="411"/>
      <c r="J5" s="408"/>
      <c r="K5" s="413" t="s">
        <v>130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30"/>
      <c r="P90" s="43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42732</v>
      </c>
      <c r="D92" s="29">
        <v>19085.6</v>
      </c>
      <c r="F92" s="333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333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 t="e">
        <f>'[1]ЧТКЕ'!$G$6/1000</f>
        <v>#VALUE!</v>
      </c>
      <c r="E94" s="69"/>
      <c r="F94" s="334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" customHeight="1">
      <c r="F95" s="333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333"/>
      <c r="G96" s="427"/>
      <c r="H96" s="42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5" sqref="AB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396" t="s">
        <v>260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</row>
    <row r="2" spans="2:25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244</v>
      </c>
      <c r="U3" s="409" t="s">
        <v>252</v>
      </c>
      <c r="V3" s="409"/>
      <c r="W3" s="409"/>
      <c r="X3" s="409"/>
      <c r="Y3" s="409"/>
    </row>
    <row r="4" spans="1:25" ht="22.5" customHeight="1">
      <c r="A4" s="398"/>
      <c r="B4" s="400"/>
      <c r="C4" s="401"/>
      <c r="D4" s="402"/>
      <c r="E4" s="392" t="s">
        <v>249</v>
      </c>
      <c r="F4" s="422" t="s">
        <v>33</v>
      </c>
      <c r="G4" s="410" t="s">
        <v>250</v>
      </c>
      <c r="H4" s="407" t="s">
        <v>251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261</v>
      </c>
      <c r="V4" s="410" t="s">
        <v>49</v>
      </c>
      <c r="W4" s="412" t="s">
        <v>48</v>
      </c>
      <c r="X4" s="91" t="s">
        <v>64</v>
      </c>
      <c r="Y4" s="91"/>
    </row>
    <row r="5" spans="1:25" ht="77.2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31" t="s">
        <v>248</v>
      </c>
      <c r="O5" s="432"/>
      <c r="P5" s="433"/>
      <c r="Q5" s="419" t="s">
        <v>253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30"/>
      <c r="V93" s="430"/>
    </row>
    <row r="94" spans="3:22" ht="15">
      <c r="C94" s="81">
        <v>43038</v>
      </c>
      <c r="D94" s="29">
        <v>12345.6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</row>
    <row r="95" spans="3:22" ht="15.75" customHeight="1">
      <c r="C95" s="81">
        <v>43035</v>
      </c>
      <c r="D95" s="29">
        <v>10115.9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</row>
    <row r="96" spans="3:20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25" t="s">
        <v>56</v>
      </c>
      <c r="C97" s="426"/>
      <c r="D97" s="133">
        <v>0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20"/>
      <c r="V101" s="42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8" sqref="AB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6" t="s">
        <v>242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  <c r="Z1" s="312"/>
    </row>
    <row r="2" spans="2:26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239</v>
      </c>
      <c r="U3" s="409" t="s">
        <v>241</v>
      </c>
      <c r="V3" s="409"/>
      <c r="W3" s="409"/>
      <c r="X3" s="409"/>
      <c r="Y3" s="409"/>
      <c r="Z3" s="359"/>
    </row>
    <row r="4" spans="1:25" ht="22.5" customHeight="1">
      <c r="A4" s="398"/>
      <c r="B4" s="400"/>
      <c r="C4" s="401"/>
      <c r="D4" s="402"/>
      <c r="E4" s="392" t="s">
        <v>236</v>
      </c>
      <c r="F4" s="422" t="s">
        <v>33</v>
      </c>
      <c r="G4" s="410" t="s">
        <v>237</v>
      </c>
      <c r="H4" s="407" t="s">
        <v>238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243</v>
      </c>
      <c r="V4" s="410" t="s">
        <v>49</v>
      </c>
      <c r="W4" s="412" t="s">
        <v>48</v>
      </c>
      <c r="X4" s="91" t="s">
        <v>64</v>
      </c>
      <c r="Y4" s="91"/>
    </row>
    <row r="5" spans="1:25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240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30"/>
      <c r="V93" s="430"/>
      <c r="Z93" s="363">
        <f t="shared" si="40"/>
        <v>0</v>
      </c>
    </row>
    <row r="94" spans="3:26" ht="15">
      <c r="C94" s="81">
        <v>43006</v>
      </c>
      <c r="D94" s="29">
        <v>10724.7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  <c r="Z95" s="363">
        <f t="shared" si="40"/>
        <v>0</v>
      </c>
    </row>
    <row r="96" spans="3:26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25" t="s">
        <v>56</v>
      </c>
      <c r="C97" s="426"/>
      <c r="D97" s="133">
        <v>980.44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28" t="s">
        <v>59</v>
      </c>
      <c r="C99" s="429"/>
      <c r="D99" s="80"/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20"/>
      <c r="V101" s="42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230</v>
      </c>
      <c r="O3" s="409" t="s">
        <v>235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227</v>
      </c>
      <c r="F4" s="422" t="s">
        <v>33</v>
      </c>
      <c r="G4" s="410" t="s">
        <v>228</v>
      </c>
      <c r="H4" s="407" t="s">
        <v>229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234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231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30"/>
      <c r="P93" s="430"/>
    </row>
    <row r="94" spans="3:16" ht="15">
      <c r="C94" s="81">
        <v>42977</v>
      </c>
      <c r="D94" s="29">
        <v>9672.2</v>
      </c>
      <c r="G94" s="427"/>
      <c r="H94" s="427"/>
      <c r="I94" s="118"/>
      <c r="J94" s="295"/>
      <c r="K94" s="295"/>
      <c r="L94" s="295"/>
      <c r="M94" s="295"/>
      <c r="N94" s="295"/>
      <c r="O94" s="430"/>
      <c r="P94" s="430"/>
    </row>
    <row r="95" spans="3:16" ht="15.75" customHeight="1">
      <c r="C95" s="81">
        <v>42976</v>
      </c>
      <c r="D95" s="29">
        <v>5224.7</v>
      </c>
      <c r="F95" s="68"/>
      <c r="G95" s="427"/>
      <c r="H95" s="427"/>
      <c r="I95" s="118"/>
      <c r="J95" s="296"/>
      <c r="K95" s="296"/>
      <c r="L95" s="296"/>
      <c r="M95" s="296"/>
      <c r="N95" s="296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</row>
    <row r="97" spans="2:14" ht="18" customHeight="1">
      <c r="B97" s="425" t="s">
        <v>56</v>
      </c>
      <c r="C97" s="426"/>
      <c r="D97" s="133">
        <v>8826.98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218</v>
      </c>
      <c r="O3" s="409" t="s">
        <v>220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219</v>
      </c>
      <c r="F4" s="422" t="s">
        <v>33</v>
      </c>
      <c r="G4" s="410" t="s">
        <v>221</v>
      </c>
      <c r="H4" s="407" t="s">
        <v>222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226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225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30"/>
      <c r="P93" s="430"/>
    </row>
    <row r="94" spans="3:16" ht="15">
      <c r="C94" s="81">
        <v>42944</v>
      </c>
      <c r="D94" s="29">
        <v>13586.1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42943</v>
      </c>
      <c r="D95" s="29">
        <v>6106.3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12794.02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6" t="s">
        <v>216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212</v>
      </c>
      <c r="O3" s="409" t="s">
        <v>213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209</v>
      </c>
      <c r="F4" s="422" t="s">
        <v>33</v>
      </c>
      <c r="G4" s="410" t="s">
        <v>210</v>
      </c>
      <c r="H4" s="407" t="s">
        <v>211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217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214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30"/>
      <c r="P93" s="430"/>
    </row>
    <row r="94" spans="3:16" ht="15">
      <c r="C94" s="81">
        <v>42913</v>
      </c>
      <c r="D94" s="29">
        <v>9872.9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42912</v>
      </c>
      <c r="D95" s="29">
        <v>4876.1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225.52589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20"/>
      <c r="P101" s="42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207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201</v>
      </c>
      <c r="O3" s="409" t="s">
        <v>202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198</v>
      </c>
      <c r="F4" s="422" t="s">
        <v>33</v>
      </c>
      <c r="G4" s="410" t="s">
        <v>199</v>
      </c>
      <c r="H4" s="407" t="s">
        <v>200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208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204</v>
      </c>
      <c r="L5" s="414"/>
      <c r="M5" s="415"/>
      <c r="N5" s="408"/>
      <c r="O5" s="395"/>
      <c r="P5" s="411"/>
      <c r="Q5" s="412"/>
      <c r="R5" s="434" t="s">
        <v>203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30"/>
      <c r="P93" s="430"/>
    </row>
    <row r="94" spans="3:16" ht="15">
      <c r="C94" s="81">
        <v>42885</v>
      </c>
      <c r="D94" s="29">
        <v>10664.9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42884</v>
      </c>
      <c r="D95" s="29">
        <v>6919.44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1135.71022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196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191</v>
      </c>
      <c r="O3" s="409" t="s">
        <v>190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187</v>
      </c>
      <c r="F4" s="422" t="s">
        <v>33</v>
      </c>
      <c r="G4" s="410" t="s">
        <v>188</v>
      </c>
      <c r="H4" s="407" t="s">
        <v>189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197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192</v>
      </c>
      <c r="L5" s="414"/>
      <c r="M5" s="415"/>
      <c r="N5" s="408"/>
      <c r="O5" s="395"/>
      <c r="P5" s="411"/>
      <c r="Q5" s="412"/>
      <c r="R5" s="434" t="s">
        <v>193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30"/>
      <c r="P93" s="430"/>
    </row>
    <row r="94" spans="3:16" ht="15">
      <c r="C94" s="81">
        <v>42852</v>
      </c>
      <c r="D94" s="29">
        <v>13266.8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42851</v>
      </c>
      <c r="D95" s="29">
        <v>6064.2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102.57358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  <c r="T1" s="246"/>
      <c r="U1" s="249"/>
      <c r="V1" s="259"/>
      <c r="W1" s="259"/>
    </row>
    <row r="2" spans="2:23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163</v>
      </c>
      <c r="O3" s="409" t="s">
        <v>164</v>
      </c>
      <c r="P3" s="409"/>
      <c r="Q3" s="409"/>
      <c r="R3" s="409"/>
      <c r="S3" s="40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8"/>
      <c r="B4" s="400"/>
      <c r="C4" s="401"/>
      <c r="D4" s="402"/>
      <c r="E4" s="392" t="s">
        <v>153</v>
      </c>
      <c r="F4" s="422" t="s">
        <v>33</v>
      </c>
      <c r="G4" s="410" t="s">
        <v>162</v>
      </c>
      <c r="H4" s="407" t="s">
        <v>176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186</v>
      </c>
      <c r="P4" s="410" t="s">
        <v>49</v>
      </c>
      <c r="Q4" s="41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169</v>
      </c>
      <c r="L5" s="414"/>
      <c r="M5" s="415"/>
      <c r="N5" s="408"/>
      <c r="O5" s="395"/>
      <c r="P5" s="411"/>
      <c r="Q5" s="412"/>
      <c r="R5" s="413" t="s">
        <v>102</v>
      </c>
      <c r="S5" s="41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30"/>
      <c r="P93" s="430"/>
    </row>
    <row r="94" spans="3:16" ht="15">
      <c r="C94" s="81">
        <v>42824</v>
      </c>
      <c r="D94" s="29">
        <v>11112.7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42823</v>
      </c>
      <c r="D95" s="29">
        <v>8830.3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1399.2856000000002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2017-11-30T10:42:02Z</cp:lastPrinted>
  <dcterms:created xsi:type="dcterms:W3CDTF">2003-07-28T11:27:56Z</dcterms:created>
  <dcterms:modified xsi:type="dcterms:W3CDTF">2017-11-30T10:55:53Z</dcterms:modified>
  <cp:category/>
  <cp:version/>
  <cp:contentType/>
  <cp:contentStatus/>
</cp:coreProperties>
</file>